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Council'!$A$91</definedName>
    <definedName name="Financial_Position_at_2">'Parish Council'!$A$91</definedName>
    <definedName name="Payments_since" localSheetId="1">'Parish Council'!$A$12</definedName>
    <definedName name="Payments_since">'Parish Council'!$A$12</definedName>
    <definedName name="_xlnm.Print_Area" localSheetId="0">'Parish Council'!$A$1:$H$108</definedName>
    <definedName name="Receipts_since" localSheetId="1">'Parish Council'!$A$72</definedName>
    <definedName name="Receipts_since">'Parish Council'!$A$72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93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72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<sst xmlns="http://schemas.openxmlformats.org/spreadsheetml/2006/main" count="192" uniqueCount="111">
  <si>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</si>
  <si>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</si>
  <si>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</si>
  <si>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</si>
  <si>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</si>
  <si>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</si>
  <si>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</si>
  <si>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</si>
  <si>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</si>
  <si>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</si>
  <si>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</si>
  <si>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</si>
  <si>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</si>
  <si>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</si>
  <si>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</si>
  <si>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</si>
  <si>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</si>
  <si>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</si>
  <si>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HMRC</t>
  </si>
  <si>
    <t>Payments since 1 April 2020</t>
  </si>
  <si>
    <t>Financial Position as at 1 April 2021</t>
  </si>
  <si>
    <t>D Batchelor</t>
  </si>
  <si>
    <t>Clerk's Salary - April</t>
  </si>
  <si>
    <t>Forde &amp; McHugh</t>
  </si>
  <si>
    <t>Street Light maintenance 1/10/20-31/3/21</t>
  </si>
  <si>
    <t>E.on</t>
  </si>
  <si>
    <t>Street Light electricity 1/4/20-31/3/21</t>
  </si>
  <si>
    <t>Receipts since 1 April 2021</t>
  </si>
  <si>
    <t>St Michaels Church</t>
  </si>
  <si>
    <t>Hogsty (LIW Advertising)</t>
  </si>
  <si>
    <t>Payments since 1 April 2021</t>
  </si>
  <si>
    <t>Clerk's Salary - May</t>
  </si>
  <si>
    <t>SLCC</t>
  </si>
  <si>
    <t>Membership 2021/22</t>
  </si>
  <si>
    <t>Ward Councillor Grant - Clock repairs &amp; Zoom costs</t>
  </si>
  <si>
    <t>Grant from Ward Councillor (for St Michaels Church)</t>
  </si>
  <si>
    <t>Clerk's Salary - June</t>
  </si>
  <si>
    <t>Clerk's PAYE April - June</t>
  </si>
  <si>
    <t>Clerk's Allowance, Office Stationery, Gift April - June</t>
  </si>
  <si>
    <t>Insurance Renewal 2021/22 (Year 3 of 3 year deal)</t>
  </si>
  <si>
    <t>Came &amp; Company</t>
  </si>
  <si>
    <t>BATPC</t>
  </si>
  <si>
    <t>Affiliation Fees 2021/22</t>
  </si>
  <si>
    <t>Cultivation Ltd</t>
  </si>
  <si>
    <t>Jubilee Garden maintenance May/June</t>
  </si>
  <si>
    <t>S Smith</t>
  </si>
  <si>
    <t>Hire of Mary Adams Hall PC June Meeting</t>
  </si>
  <si>
    <t>The Print Cellar</t>
  </si>
  <si>
    <t>Printing of Spring Newsletter x 400 copies</t>
  </si>
  <si>
    <t>Clerk's Salary - July</t>
  </si>
  <si>
    <t>Hire of Mary Adams Hall PC July Meeting</t>
  </si>
  <si>
    <t>Groundwork UK</t>
  </si>
  <si>
    <t xml:space="preserve">Neighbourhood Plan - First Payment </t>
  </si>
  <si>
    <t>Clerk's Salary - August</t>
  </si>
  <si>
    <t>G Clough (NP)</t>
  </si>
  <si>
    <t>Clerk's Salary - September</t>
  </si>
  <si>
    <t>Clerk's PAYE July - September</t>
  </si>
  <si>
    <t>Clerk's Allowance &amp; Auditor gift July - Sept</t>
  </si>
  <si>
    <t>NP exp - banners and postcards</t>
  </si>
  <si>
    <t>Clerk's Salary - October</t>
  </si>
  <si>
    <t>Survey Monkey - 1 Year subscription</t>
  </si>
  <si>
    <t>The Methodist Church</t>
  </si>
  <si>
    <t>Hall Hire - Sept, Oct &amp; Nov Council meetings</t>
  </si>
  <si>
    <t xml:space="preserve">Refreshments at Royal Oak - Resident feedback </t>
  </si>
  <si>
    <t>Jubilee Garden maintenance August</t>
  </si>
  <si>
    <t>RGS</t>
  </si>
  <si>
    <t>Tree Survey of the Sandpit</t>
  </si>
  <si>
    <t>Clerk's Salary - November</t>
  </si>
  <si>
    <t>Clerk's Salary - December</t>
  </si>
  <si>
    <t>Wreath - Remembrance Day</t>
  </si>
  <si>
    <t>Poors Coal Charity</t>
  </si>
  <si>
    <t>Donation</t>
  </si>
  <si>
    <t>Clerk's Salary - January</t>
  </si>
  <si>
    <t>Clerk's PAYE October - December</t>
  </si>
  <si>
    <t>Clerk's Allowance October - December</t>
  </si>
  <si>
    <t>George Wells Educational Foundation</t>
  </si>
  <si>
    <t>Swallowfield Lower School PTA</t>
  </si>
  <si>
    <t>Fulbrook Middle School PTA</t>
  </si>
  <si>
    <t>Woburn Sands Town Council (Library)</t>
  </si>
  <si>
    <t>Clerk's Salary - February</t>
  </si>
  <si>
    <t>Street Lighting maintenance 1/4/2021 - 30/9/2021</t>
  </si>
  <si>
    <t>Financial Position at 31 March 2022</t>
  </si>
  <si>
    <t>Reconcilliation to statements 546 &amp; 504</t>
  </si>
  <si>
    <t>Groundworks UK</t>
  </si>
  <si>
    <t>Clerk's Salary - March (Including COL update from 1/4/2021)</t>
  </si>
  <si>
    <t>Clerk's PAYE January - March 2022</t>
  </si>
  <si>
    <t>Clerk's Allowance January - March £25, Stamps £7.92, Website domain &amp; hosting 2 years £253.66</t>
  </si>
  <si>
    <t>Web design setup £249 and all device responsive £180 Britain Web Studio</t>
  </si>
  <si>
    <t>Shared hosting server - 5 years Britain Web Studio</t>
  </si>
  <si>
    <t>Unspent NP funds 2021-22</t>
  </si>
  <si>
    <t>COMMENTS</t>
  </si>
  <si>
    <t>The Council had reserves of £13, 614.67 at 31st March 2021.</t>
  </si>
  <si>
    <t>Neighbourhood Plan income was £2495, expenditure was £1865.36, the unspent funds of £629.64 were returned.</t>
  </si>
  <si>
    <t>Income received was £8547.15.  Precept received was £8,308.00.  A grant of £237.50 was received and passed onto the church.</t>
  </si>
  <si>
    <t xml:space="preserve">Actual expenditure for 2021/22 was £9186.77.  </t>
  </si>
  <si>
    <t>This meant an overspend of £639.62 for the year.</t>
  </si>
  <si>
    <t>This was due to the survey of the Sandpit.</t>
  </si>
  <si>
    <t>INCOME</t>
  </si>
  <si>
    <t>Total</t>
  </si>
  <si>
    <t>Less Precept</t>
  </si>
  <si>
    <t>NP Income</t>
  </si>
  <si>
    <t>EXPENDITURE</t>
  </si>
  <si>
    <t>Staff Costs</t>
  </si>
  <si>
    <t>Less not on statements</t>
  </si>
  <si>
    <t>Balance</t>
  </si>
  <si>
    <t>Precept</t>
  </si>
  <si>
    <t>Other receipts</t>
  </si>
  <si>
    <t>Staff costs</t>
  </si>
  <si>
    <t>Other payments</t>
  </si>
  <si>
    <t>Payments</t>
  </si>
  <si>
    <t>Total Exp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</si>
</sst>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0" fillId="10" borderId="0" xfId="0" applyFont="1" applyFill="1" applyAlignment="1">
      <alignment wrapText="1"/>
    </xf>
    <xf numFmtId="173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tabSelected="1" zoomScalePageLayoutView="0" workbookViewId="0" topLeftCell="D1">
      <selection activeCell="D3" sqref="D3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8.160156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3"/>
      <c r="C1" s="53"/>
      <c r="D1" s="54" t="s">
        <v>8</v>
      </c>
      <c r="E1" s="55"/>
      <c r="F1" s="56"/>
      <c r="G1" s="56"/>
    </row>
    <row r="2" spans="2:7" ht="15.75">
      <c r="B2" s="53"/>
      <c r="C2" s="53"/>
      <c r="D2" s="58">
        <v>44678</v>
      </c>
      <c r="E2" s="55"/>
      <c r="F2" s="56"/>
      <c r="G2" s="56"/>
    </row>
    <row r="3" spans="2:7" ht="15.75">
      <c r="B3" s="53"/>
      <c r="C3" s="53"/>
      <c r="D3" s="54" t="s">
        <v>9</v>
      </c>
      <c r="E3" s="55"/>
      <c r="F3" s="56"/>
      <c r="G3" s="56"/>
    </row>
    <row r="4" ht="12.75"/>
    <row r="5" ht="15">
      <c r="H5" s="48"/>
    </row>
    <row r="6" ht="12.75"/>
    <row r="7" spans="1:16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  <c r="I7" s="1" t="s">
        <v>90</v>
      </c>
      <c r="J7" s="44"/>
      <c r="K7" s="44"/>
      <c r="L7" s="44"/>
      <c r="M7" s="44"/>
      <c r="N7" s="44"/>
      <c r="O7" s="44"/>
      <c r="P7" s="44"/>
    </row>
    <row r="8" spans="1:16" ht="12.75">
      <c r="A8" s="1"/>
      <c r="C8" s="1"/>
      <c r="D8" s="3" t="s">
        <v>4</v>
      </c>
      <c r="E8" s="7" t="s">
        <v>4</v>
      </c>
      <c r="F8" s="3"/>
      <c r="G8" s="3" t="s">
        <v>4</v>
      </c>
      <c r="I8" s="41"/>
      <c r="J8" s="44"/>
      <c r="K8" s="44"/>
      <c r="L8" s="67"/>
      <c r="M8" s="44"/>
      <c r="N8" s="44"/>
      <c r="O8" s="44"/>
      <c r="P8" s="44"/>
    </row>
    <row r="9" spans="1:16" s="1" customFormat="1" ht="15.75">
      <c r="A9" s="1" t="s">
        <v>20</v>
      </c>
      <c r="D9" s="5">
        <v>500</v>
      </c>
      <c r="E9" s="8">
        <v>10840.82</v>
      </c>
      <c r="F9" s="3"/>
      <c r="G9" s="3">
        <f>D9+E9</f>
        <v>11340.82</v>
      </c>
      <c r="H9" s="33"/>
      <c r="I9" s="53" t="s">
        <v>94</v>
      </c>
      <c r="J9" s="60"/>
      <c r="K9" s="53"/>
      <c r="L9" s="53"/>
      <c r="M9" s="53"/>
      <c r="N9" s="44"/>
      <c r="O9" s="44"/>
      <c r="P9" s="44"/>
    </row>
    <row r="10" spans="1:16" ht="15.75">
      <c r="A10" s="1"/>
      <c r="C10" s="1"/>
      <c r="D10" s="3"/>
      <c r="E10" s="7"/>
      <c r="F10" s="3"/>
      <c r="G10" s="3"/>
      <c r="I10" s="53"/>
      <c r="J10" s="53"/>
      <c r="K10" s="53"/>
      <c r="L10" s="53"/>
      <c r="M10" s="53"/>
      <c r="N10" s="44"/>
      <c r="O10" s="44"/>
      <c r="P10" s="44"/>
    </row>
    <row r="11" spans="1:16" ht="15.75">
      <c r="A11" s="1"/>
      <c r="C11" s="1"/>
      <c r="D11" s="3"/>
      <c r="E11" s="7"/>
      <c r="F11" s="3"/>
      <c r="G11" s="3"/>
      <c r="I11" s="61" t="s">
        <v>93</v>
      </c>
      <c r="J11" s="53"/>
      <c r="K11" s="53"/>
      <c r="L11" s="53"/>
      <c r="M11" s="53"/>
      <c r="N11" s="44"/>
      <c r="O11" s="44"/>
      <c r="P11" s="44"/>
    </row>
    <row r="12" spans="1:16" ht="15.75">
      <c r="A12" s="1" t="s">
        <v>30</v>
      </c>
      <c r="C12" s="1"/>
      <c r="D12" s="36"/>
      <c r="E12" s="7"/>
      <c r="F12" s="3"/>
      <c r="G12" s="3"/>
      <c r="H12" s="16" t="s">
        <v>10</v>
      </c>
      <c r="I12" s="53"/>
      <c r="J12" s="53"/>
      <c r="K12" s="53"/>
      <c r="L12" s="53"/>
      <c r="M12" s="53"/>
      <c r="N12" s="44"/>
      <c r="O12" s="44"/>
      <c r="P12" s="44"/>
    </row>
    <row r="13" spans="1:16" ht="15.75">
      <c r="A13" s="49">
        <v>44314</v>
      </c>
      <c r="B13" s="44" t="s">
        <v>21</v>
      </c>
      <c r="C13" s="44"/>
      <c r="D13" s="47">
        <v>178.35</v>
      </c>
      <c r="E13" s="41"/>
      <c r="F13" s="42"/>
      <c r="G13" s="42"/>
      <c r="H13" s="39" t="s">
        <v>22</v>
      </c>
      <c r="I13" s="53" t="s">
        <v>95</v>
      </c>
      <c r="J13" s="53"/>
      <c r="K13" s="53"/>
      <c r="L13" s="53"/>
      <c r="M13" s="53"/>
      <c r="N13" s="44"/>
      <c r="O13" s="44"/>
      <c r="P13" s="44"/>
    </row>
    <row r="14" spans="1:16" ht="15.75">
      <c r="A14" s="49">
        <v>44314</v>
      </c>
      <c r="B14" s="44" t="s">
        <v>23</v>
      </c>
      <c r="C14" s="44"/>
      <c r="D14" s="51">
        <v>355.44</v>
      </c>
      <c r="E14" s="41"/>
      <c r="F14" s="42"/>
      <c r="G14" s="42"/>
      <c r="H14" s="39" t="s">
        <v>24</v>
      </c>
      <c r="I14" s="53" t="s">
        <v>96</v>
      </c>
      <c r="J14" s="53"/>
      <c r="K14" s="53"/>
      <c r="L14" s="53"/>
      <c r="M14" s="53"/>
      <c r="N14" s="44"/>
      <c r="O14" s="44"/>
      <c r="P14" s="44"/>
    </row>
    <row r="15" spans="1:16" ht="15.75">
      <c r="A15" s="49">
        <v>44314</v>
      </c>
      <c r="B15" s="44" t="s">
        <v>25</v>
      </c>
      <c r="C15" s="44"/>
      <c r="D15" s="51">
        <v>881.08</v>
      </c>
      <c r="E15" s="41"/>
      <c r="F15" s="42"/>
      <c r="G15" s="42"/>
      <c r="H15" s="39" t="s">
        <v>26</v>
      </c>
      <c r="I15" s="53"/>
      <c r="J15" s="53"/>
      <c r="K15" s="53"/>
      <c r="L15" s="53"/>
      <c r="M15" s="53"/>
      <c r="N15" s="44"/>
      <c r="O15" s="44"/>
      <c r="P15" s="44"/>
    </row>
    <row r="16" spans="1:16" ht="15.75">
      <c r="A16" s="49">
        <v>44342</v>
      </c>
      <c r="B16" s="45" t="s">
        <v>21</v>
      </c>
      <c r="C16" s="44"/>
      <c r="D16" s="46">
        <v>178.35</v>
      </c>
      <c r="E16" s="41"/>
      <c r="F16" s="42"/>
      <c r="G16" s="42"/>
      <c r="H16" s="39" t="s">
        <v>31</v>
      </c>
      <c r="I16" s="53"/>
      <c r="J16" s="53"/>
      <c r="K16" s="53"/>
      <c r="L16" s="53"/>
      <c r="M16" s="53"/>
      <c r="N16" s="44"/>
      <c r="O16" s="44"/>
      <c r="P16" s="44"/>
    </row>
    <row r="17" spans="1:16" ht="15.75">
      <c r="A17" s="49">
        <v>44342</v>
      </c>
      <c r="B17" s="45" t="s">
        <v>32</v>
      </c>
      <c r="C17" s="44"/>
      <c r="D17" s="46">
        <v>67</v>
      </c>
      <c r="E17" s="41"/>
      <c r="F17" s="42"/>
      <c r="G17" s="42"/>
      <c r="H17" s="39" t="s">
        <v>33</v>
      </c>
      <c r="I17" s="53" t="s">
        <v>91</v>
      </c>
      <c r="J17" s="53"/>
      <c r="K17" s="53"/>
      <c r="L17" s="53"/>
      <c r="M17" s="53"/>
      <c r="N17" s="44"/>
      <c r="O17" s="44"/>
      <c r="P17" s="44"/>
    </row>
    <row r="18" spans="1:16" ht="25.5">
      <c r="A18" s="49">
        <v>44342</v>
      </c>
      <c r="B18" s="45" t="s">
        <v>28</v>
      </c>
      <c r="C18" s="44"/>
      <c r="D18" s="46">
        <v>237.5</v>
      </c>
      <c r="E18" s="41"/>
      <c r="F18" s="42"/>
      <c r="G18" s="42"/>
      <c r="H18" s="39" t="s">
        <v>34</v>
      </c>
      <c r="I18" s="56"/>
      <c r="J18" s="53"/>
      <c r="K18" s="53"/>
      <c r="L18" s="53"/>
      <c r="M18" s="53"/>
      <c r="N18" s="44"/>
      <c r="O18" s="44"/>
      <c r="P18" s="44"/>
    </row>
    <row r="19" spans="1:16" ht="15.75">
      <c r="A19" s="49">
        <v>44377</v>
      </c>
      <c r="B19" s="45" t="s">
        <v>21</v>
      </c>
      <c r="C19" s="44"/>
      <c r="D19" s="46">
        <v>182.99</v>
      </c>
      <c r="E19" s="41"/>
      <c r="F19" s="42"/>
      <c r="G19" s="42"/>
      <c r="H19" s="39" t="s">
        <v>36</v>
      </c>
      <c r="I19" s="56" t="s">
        <v>92</v>
      </c>
      <c r="J19" s="53"/>
      <c r="K19" s="53"/>
      <c r="L19" s="53"/>
      <c r="M19" s="53"/>
      <c r="N19" s="44"/>
      <c r="O19" s="44"/>
      <c r="P19" s="44"/>
    </row>
    <row r="20" spans="1:16" ht="15.75">
      <c r="A20" s="49">
        <v>44377</v>
      </c>
      <c r="B20" s="45" t="s">
        <v>18</v>
      </c>
      <c r="C20" s="44"/>
      <c r="D20" s="46">
        <v>134.8</v>
      </c>
      <c r="E20" s="41"/>
      <c r="F20" s="42"/>
      <c r="G20" s="42"/>
      <c r="H20" s="39" t="s">
        <v>37</v>
      </c>
      <c r="J20" s="53"/>
      <c r="K20" s="53"/>
      <c r="L20" s="53"/>
      <c r="M20" s="53"/>
      <c r="N20" s="44"/>
      <c r="O20" s="44"/>
      <c r="P20" s="44"/>
    </row>
    <row r="21" spans="1:16" ht="25.5">
      <c r="A21" s="49">
        <v>44377</v>
      </c>
      <c r="B21" s="45" t="s">
        <v>21</v>
      </c>
      <c r="C21" s="44"/>
      <c r="D21" s="46">
        <v>115.78</v>
      </c>
      <c r="E21" s="41"/>
      <c r="F21" s="42"/>
      <c r="G21" s="42"/>
      <c r="H21" s="39" t="s">
        <v>38</v>
      </c>
      <c r="J21" s="53"/>
      <c r="K21" s="53"/>
      <c r="L21" s="53"/>
      <c r="M21" s="53"/>
      <c r="N21" s="44"/>
      <c r="O21" s="44"/>
      <c r="P21" s="44"/>
    </row>
    <row r="22" spans="1:11" ht="25.5">
      <c r="A22" s="49">
        <v>44377</v>
      </c>
      <c r="B22" s="45" t="s">
        <v>40</v>
      </c>
      <c r="C22" s="44"/>
      <c r="D22" s="46">
        <v>358.94</v>
      </c>
      <c r="E22" s="41"/>
      <c r="F22" s="42"/>
      <c r="G22" s="42"/>
      <c r="H22" s="39" t="s">
        <v>39</v>
      </c>
      <c r="J22" s="44"/>
      <c r="K22" s="50"/>
    </row>
    <row r="23" spans="1:11" ht="12.75">
      <c r="A23" s="49">
        <v>44377</v>
      </c>
      <c r="B23" s="45" t="s">
        <v>41</v>
      </c>
      <c r="C23" s="44"/>
      <c r="D23" s="46">
        <v>144</v>
      </c>
      <c r="E23" s="41"/>
      <c r="F23" s="42"/>
      <c r="G23" s="42"/>
      <c r="H23" s="39" t="s">
        <v>42</v>
      </c>
      <c r="I23" s="5" t="s">
        <v>101</v>
      </c>
      <c r="J23" s="44" t="s">
        <v>98</v>
      </c>
      <c r="K23" s="67" t="s">
        <v>103</v>
      </c>
    </row>
    <row r="24" spans="1:12" ht="12.75">
      <c r="A24" s="49">
        <v>44377</v>
      </c>
      <c r="B24" s="45" t="s">
        <v>43</v>
      </c>
      <c r="C24" s="44"/>
      <c r="D24" s="46">
        <v>45</v>
      </c>
      <c r="E24" s="41"/>
      <c r="F24" s="42"/>
      <c r="G24" s="42"/>
      <c r="H24" s="39" t="s">
        <v>44</v>
      </c>
      <c r="I24" s="42" t="s">
        <v>102</v>
      </c>
      <c r="J24" s="67">
        <f>D13+D16+D19+D20+D27+D29+D30+D31+D34+D40+D41+D44+D45+D52+D54+D55+D66+D69</f>
        <v>3039.1499999999996</v>
      </c>
      <c r="K24" s="50">
        <f>SUM(E99+E98)</f>
        <v>361.99</v>
      </c>
      <c r="L24" s="50">
        <f>J24-K24</f>
        <v>2677.16</v>
      </c>
    </row>
    <row r="25" spans="1:12" ht="12.75">
      <c r="A25" s="49">
        <v>44377</v>
      </c>
      <c r="B25" s="45" t="s">
        <v>45</v>
      </c>
      <c r="C25" s="44"/>
      <c r="D25" s="46">
        <v>45</v>
      </c>
      <c r="E25" s="41"/>
      <c r="F25" s="42"/>
      <c r="G25" s="42"/>
      <c r="H25" s="39" t="s">
        <v>46</v>
      </c>
      <c r="I25" s="42" t="s">
        <v>109</v>
      </c>
      <c r="J25" s="67">
        <f>D14+D15+D17+D18+D21+D22+D23+D24+D25+D26+D28++D32+D33+D35+D36+D37+D38+D39+D42+D43+D46+D47+D48+D49+D50+D51+D53+D56+D57+D58+D59+D63+D64+D65+D67+D68+D70</f>
        <v>8881.36</v>
      </c>
      <c r="K25" s="67">
        <f>E95+E96+E97+E100+E101+E102+E103</f>
        <v>2790.22</v>
      </c>
      <c r="L25" s="50">
        <f>J25-K25</f>
        <v>6091.140000000001</v>
      </c>
    </row>
    <row r="26" spans="1:11" ht="12.75">
      <c r="A26" s="49">
        <v>44377</v>
      </c>
      <c r="B26" s="45" t="s">
        <v>47</v>
      </c>
      <c r="C26" s="44"/>
      <c r="D26" s="46">
        <v>170</v>
      </c>
      <c r="E26" s="41"/>
      <c r="F26" s="42"/>
      <c r="G26" s="42"/>
      <c r="H26" s="39" t="s">
        <v>48</v>
      </c>
      <c r="K26" s="50"/>
    </row>
    <row r="27" spans="1:11" ht="12.75">
      <c r="A27" s="49">
        <v>44405</v>
      </c>
      <c r="B27" s="45" t="s">
        <v>21</v>
      </c>
      <c r="C27" s="44"/>
      <c r="D27" s="46">
        <v>179.83</v>
      </c>
      <c r="E27" s="41"/>
      <c r="F27" s="42"/>
      <c r="G27" s="42"/>
      <c r="H27" s="39" t="s">
        <v>49</v>
      </c>
      <c r="J27" s="44"/>
      <c r="K27" s="50"/>
    </row>
    <row r="28" spans="1:12" ht="12.75">
      <c r="A28" s="49">
        <v>44405</v>
      </c>
      <c r="B28" s="45" t="s">
        <v>45</v>
      </c>
      <c r="C28" s="44"/>
      <c r="D28" s="46">
        <v>45</v>
      </c>
      <c r="E28" s="41"/>
      <c r="F28" s="42"/>
      <c r="G28" s="42"/>
      <c r="H28" s="39" t="s">
        <v>50</v>
      </c>
      <c r="J28" s="44" t="s">
        <v>110</v>
      </c>
      <c r="K28" s="50"/>
      <c r="L28" s="50">
        <f>L24+L25</f>
        <v>8768.300000000001</v>
      </c>
    </row>
    <row r="29" spans="1:11" ht="12.75">
      <c r="A29" s="49">
        <v>44433</v>
      </c>
      <c r="B29" s="45" t="s">
        <v>21</v>
      </c>
      <c r="C29" s="44"/>
      <c r="D29" s="46">
        <v>179.83</v>
      </c>
      <c r="E29" s="41"/>
      <c r="F29" s="42"/>
      <c r="G29" s="42"/>
      <c r="H29" s="39" t="s">
        <v>53</v>
      </c>
      <c r="J29" s="44"/>
      <c r="K29" s="50"/>
    </row>
    <row r="30" spans="1:11" ht="12.75">
      <c r="A30" s="49">
        <v>44468</v>
      </c>
      <c r="B30" s="45" t="s">
        <v>21</v>
      </c>
      <c r="C30" s="44"/>
      <c r="D30" s="46">
        <v>180.03</v>
      </c>
      <c r="E30" s="41"/>
      <c r="F30" s="42"/>
      <c r="G30" s="42"/>
      <c r="H30" s="39" t="s">
        <v>55</v>
      </c>
      <c r="J30" s="44"/>
      <c r="K30" s="50"/>
    </row>
    <row r="31" spans="1:11" ht="12.75">
      <c r="A31" s="49">
        <v>44468</v>
      </c>
      <c r="B31" s="45" t="s">
        <v>18</v>
      </c>
      <c r="C31" s="44"/>
      <c r="D31" s="46">
        <v>134.8</v>
      </c>
      <c r="E31" s="41"/>
      <c r="F31" s="42"/>
      <c r="G31" s="42"/>
      <c r="H31" s="39" t="s">
        <v>56</v>
      </c>
      <c r="J31" s="44"/>
      <c r="K31" s="50"/>
    </row>
    <row r="32" spans="1:11" ht="12.75">
      <c r="A32" s="49">
        <v>44468</v>
      </c>
      <c r="B32" s="45" t="s">
        <v>21</v>
      </c>
      <c r="C32" s="44"/>
      <c r="D32" s="46">
        <v>42.5</v>
      </c>
      <c r="E32" s="41"/>
      <c r="F32" s="42"/>
      <c r="G32" s="42"/>
      <c r="H32" s="39" t="s">
        <v>57</v>
      </c>
      <c r="J32" s="44"/>
      <c r="K32" s="50"/>
    </row>
    <row r="33" spans="1:11" ht="12.75">
      <c r="A33" s="49">
        <v>44468</v>
      </c>
      <c r="B33" s="63" t="s">
        <v>54</v>
      </c>
      <c r="C33" s="44"/>
      <c r="D33" s="46">
        <v>316.36</v>
      </c>
      <c r="E33" s="41"/>
      <c r="F33" s="42"/>
      <c r="G33" s="42"/>
      <c r="H33" s="62" t="s">
        <v>58</v>
      </c>
      <c r="J33" s="44"/>
      <c r="K33" s="50"/>
    </row>
    <row r="34" spans="1:11" ht="12.75">
      <c r="A34" s="49">
        <v>44489</v>
      </c>
      <c r="B34" s="65" t="s">
        <v>21</v>
      </c>
      <c r="C34" s="44"/>
      <c r="D34" s="46">
        <v>179.83</v>
      </c>
      <c r="E34" s="41"/>
      <c r="F34" s="42"/>
      <c r="G34" s="42"/>
      <c r="H34" s="39" t="s">
        <v>59</v>
      </c>
      <c r="J34" s="44"/>
      <c r="K34" s="50"/>
    </row>
    <row r="35" spans="1:11" ht="12.75">
      <c r="A35" s="49">
        <v>44489</v>
      </c>
      <c r="B35" s="63" t="s">
        <v>54</v>
      </c>
      <c r="C35" s="44"/>
      <c r="D35" s="46">
        <v>384</v>
      </c>
      <c r="E35" s="41"/>
      <c r="F35" s="42"/>
      <c r="G35" s="42"/>
      <c r="H35" s="62" t="s">
        <v>60</v>
      </c>
      <c r="J35" s="44"/>
      <c r="K35" s="50"/>
    </row>
    <row r="36" spans="1:11" ht="25.5">
      <c r="A36" s="49">
        <v>44489</v>
      </c>
      <c r="B36" s="65" t="s">
        <v>61</v>
      </c>
      <c r="C36" s="44"/>
      <c r="D36" s="46">
        <v>54</v>
      </c>
      <c r="E36" s="41"/>
      <c r="F36" s="42"/>
      <c r="G36" s="42"/>
      <c r="H36" s="66" t="s">
        <v>62</v>
      </c>
      <c r="J36" s="44"/>
      <c r="K36" s="50"/>
    </row>
    <row r="37" spans="1:11" ht="25.5">
      <c r="A37" s="49">
        <v>44524</v>
      </c>
      <c r="B37" s="63" t="s">
        <v>54</v>
      </c>
      <c r="C37" s="44"/>
      <c r="D37" s="46">
        <v>192.75</v>
      </c>
      <c r="E37" s="41"/>
      <c r="F37" s="42"/>
      <c r="G37" s="42"/>
      <c r="H37" s="62" t="s">
        <v>63</v>
      </c>
      <c r="J37" s="44"/>
      <c r="K37" s="50"/>
    </row>
    <row r="38" spans="1:11" ht="12.75">
      <c r="A38" s="49">
        <v>44524</v>
      </c>
      <c r="B38" s="65" t="s">
        <v>43</v>
      </c>
      <c r="C38" s="44"/>
      <c r="D38" s="46">
        <v>20</v>
      </c>
      <c r="E38" s="41"/>
      <c r="F38" s="42"/>
      <c r="G38" s="42"/>
      <c r="H38" s="39" t="s">
        <v>64</v>
      </c>
      <c r="J38" s="44"/>
      <c r="K38" s="50"/>
    </row>
    <row r="39" spans="1:11" ht="12.75">
      <c r="A39" s="49">
        <v>44524</v>
      </c>
      <c r="B39" s="65" t="s">
        <v>65</v>
      </c>
      <c r="C39" s="44"/>
      <c r="D39" s="46">
        <v>690</v>
      </c>
      <c r="E39" s="41"/>
      <c r="F39" s="42"/>
      <c r="G39" s="42"/>
      <c r="H39" s="66" t="s">
        <v>66</v>
      </c>
      <c r="J39" s="44"/>
      <c r="K39" s="50"/>
    </row>
    <row r="40" spans="1:11" ht="12.75">
      <c r="A40" s="49">
        <v>44524</v>
      </c>
      <c r="B40" s="65" t="s">
        <v>21</v>
      </c>
      <c r="C40" s="44"/>
      <c r="D40" s="46">
        <v>179.83</v>
      </c>
      <c r="E40" s="41"/>
      <c r="F40" s="42"/>
      <c r="G40" s="42"/>
      <c r="H40" s="39" t="s">
        <v>67</v>
      </c>
      <c r="J40" s="44"/>
      <c r="K40" s="50"/>
    </row>
    <row r="41" spans="1:11" ht="12.75">
      <c r="A41" s="49">
        <v>44524</v>
      </c>
      <c r="B41" s="65" t="s">
        <v>21</v>
      </c>
      <c r="C41" s="44"/>
      <c r="D41" s="46">
        <v>179.83</v>
      </c>
      <c r="E41" s="41"/>
      <c r="F41" s="42"/>
      <c r="G41" s="42"/>
      <c r="H41" s="39" t="s">
        <v>68</v>
      </c>
      <c r="J41" s="44"/>
      <c r="K41" s="50"/>
    </row>
    <row r="42" spans="1:11" ht="12.75">
      <c r="A42" s="49">
        <v>44524</v>
      </c>
      <c r="B42" s="65" t="s">
        <v>45</v>
      </c>
      <c r="C42" s="44"/>
      <c r="D42" s="46">
        <v>17</v>
      </c>
      <c r="E42" s="41"/>
      <c r="F42" s="42"/>
      <c r="G42" s="42"/>
      <c r="H42" s="66" t="s">
        <v>69</v>
      </c>
      <c r="J42" s="44"/>
      <c r="K42" s="50"/>
    </row>
    <row r="43" spans="1:11" ht="12.75">
      <c r="A43" s="49">
        <v>44524</v>
      </c>
      <c r="B43" s="65" t="s">
        <v>70</v>
      </c>
      <c r="C43" s="44"/>
      <c r="D43" s="46">
        <v>100</v>
      </c>
      <c r="E43" s="41"/>
      <c r="F43" s="42"/>
      <c r="G43" s="42"/>
      <c r="H43" s="39" t="s">
        <v>71</v>
      </c>
      <c r="J43" s="44"/>
      <c r="K43" s="50"/>
    </row>
    <row r="44" spans="1:11" ht="12.75">
      <c r="A44" s="49">
        <v>44587</v>
      </c>
      <c r="B44" s="65" t="s">
        <v>21</v>
      </c>
      <c r="C44" s="44"/>
      <c r="D44" s="46">
        <v>179.83</v>
      </c>
      <c r="E44" s="41"/>
      <c r="F44" s="42"/>
      <c r="G44" s="42"/>
      <c r="H44" s="39" t="s">
        <v>72</v>
      </c>
      <c r="J44" s="44"/>
      <c r="K44" s="50"/>
    </row>
    <row r="45" spans="1:11" ht="12.75">
      <c r="A45" s="49">
        <v>44587</v>
      </c>
      <c r="B45" s="65" t="s">
        <v>18</v>
      </c>
      <c r="C45" s="44"/>
      <c r="D45" s="46">
        <v>135</v>
      </c>
      <c r="E45" s="41"/>
      <c r="F45" s="42"/>
      <c r="G45" s="42"/>
      <c r="H45" s="39" t="s">
        <v>73</v>
      </c>
      <c r="J45" s="44" t="s">
        <v>104</v>
      </c>
      <c r="K45" s="50">
        <v>11341</v>
      </c>
    </row>
    <row r="46" spans="1:11" ht="12.75">
      <c r="A46" s="49">
        <v>44587</v>
      </c>
      <c r="B46" s="65" t="s">
        <v>21</v>
      </c>
      <c r="C46" s="44"/>
      <c r="D46" s="46">
        <v>25</v>
      </c>
      <c r="E46" s="41"/>
      <c r="F46" s="42"/>
      <c r="G46" s="42"/>
      <c r="H46" s="39" t="s">
        <v>74</v>
      </c>
      <c r="J46" s="44" t="s">
        <v>105</v>
      </c>
      <c r="K46" s="50">
        <v>8308</v>
      </c>
    </row>
    <row r="47" spans="1:11" ht="12.75">
      <c r="A47" s="49">
        <v>44587</v>
      </c>
      <c r="B47" s="65" t="s">
        <v>28</v>
      </c>
      <c r="C47" s="44"/>
      <c r="D47" s="46">
        <v>300</v>
      </c>
      <c r="E47" s="41"/>
      <c r="F47" s="42"/>
      <c r="G47" s="42"/>
      <c r="H47" s="39" t="s">
        <v>71</v>
      </c>
      <c r="J47" s="44" t="s">
        <v>106</v>
      </c>
      <c r="K47" s="50">
        <v>2734.15</v>
      </c>
    </row>
    <row r="48" spans="1:11" ht="12.75">
      <c r="A48" s="49">
        <v>44587</v>
      </c>
      <c r="B48" s="65" t="s">
        <v>75</v>
      </c>
      <c r="C48" s="44"/>
      <c r="D48" s="46">
        <v>300</v>
      </c>
      <c r="E48" s="41"/>
      <c r="F48" s="42"/>
      <c r="G48" s="42"/>
      <c r="H48" s="39" t="s">
        <v>71</v>
      </c>
      <c r="J48" s="44" t="s">
        <v>107</v>
      </c>
      <c r="K48" s="50">
        <v>2677.16</v>
      </c>
    </row>
    <row r="49" spans="1:11" ht="12.75">
      <c r="A49" s="49">
        <v>44587</v>
      </c>
      <c r="B49" s="65" t="s">
        <v>76</v>
      </c>
      <c r="C49" s="44"/>
      <c r="D49" s="46">
        <v>300</v>
      </c>
      <c r="E49" s="41"/>
      <c r="F49" s="42"/>
      <c r="G49" s="42"/>
      <c r="H49" s="39" t="s">
        <v>71</v>
      </c>
      <c r="J49" s="44" t="s">
        <v>108</v>
      </c>
      <c r="K49" s="50">
        <v>6091.14</v>
      </c>
    </row>
    <row r="50" spans="1:11" ht="12.75">
      <c r="A50" s="49">
        <v>44587</v>
      </c>
      <c r="B50" s="45" t="s">
        <v>77</v>
      </c>
      <c r="C50" s="44"/>
      <c r="D50" s="46">
        <v>300</v>
      </c>
      <c r="E50" s="41"/>
      <c r="F50" s="42"/>
      <c r="G50" s="42"/>
      <c r="H50" s="39" t="s">
        <v>71</v>
      </c>
      <c r="J50" s="44"/>
      <c r="K50" s="50"/>
    </row>
    <row r="51" spans="1:11" ht="12.75">
      <c r="A51" s="49">
        <v>44615</v>
      </c>
      <c r="B51" s="45" t="s">
        <v>78</v>
      </c>
      <c r="C51" s="44"/>
      <c r="D51" s="46">
        <v>600</v>
      </c>
      <c r="E51" s="41"/>
      <c r="F51" s="42"/>
      <c r="G51" s="42"/>
      <c r="H51" s="39" t="s">
        <v>71</v>
      </c>
      <c r="J51" s="44"/>
      <c r="K51" s="50"/>
    </row>
    <row r="52" spans="1:11" ht="12.75">
      <c r="A52" s="49">
        <v>44615</v>
      </c>
      <c r="B52" s="45" t="s">
        <v>21</v>
      </c>
      <c r="C52" s="44"/>
      <c r="D52" s="46">
        <v>179.83</v>
      </c>
      <c r="E52" s="41"/>
      <c r="F52" s="42"/>
      <c r="G52" s="42"/>
      <c r="H52" s="39" t="s">
        <v>79</v>
      </c>
      <c r="J52" s="44"/>
      <c r="K52" s="50"/>
    </row>
    <row r="53" spans="1:11" ht="12.75" customHeight="1">
      <c r="A53" s="49">
        <v>44615</v>
      </c>
      <c r="B53" s="65" t="s">
        <v>23</v>
      </c>
      <c r="C53" s="44"/>
      <c r="D53" s="46">
        <v>355.44</v>
      </c>
      <c r="E53" s="41"/>
      <c r="F53" s="42"/>
      <c r="G53" s="42"/>
      <c r="H53" s="39" t="s">
        <v>80</v>
      </c>
      <c r="J53" s="44"/>
      <c r="K53" s="50"/>
    </row>
    <row r="54" spans="1:11" ht="12.75" customHeight="1">
      <c r="A54" s="49">
        <v>44651</v>
      </c>
      <c r="B54" s="65" t="s">
        <v>21</v>
      </c>
      <c r="C54" s="44"/>
      <c r="D54" s="46">
        <v>217.59</v>
      </c>
      <c r="E54" s="41"/>
      <c r="F54" s="42"/>
      <c r="G54" s="42"/>
      <c r="H54" s="39" t="s">
        <v>84</v>
      </c>
      <c r="J54" s="44"/>
      <c r="K54" s="50"/>
    </row>
    <row r="55" spans="1:11" ht="12.75">
      <c r="A55" s="49">
        <v>44651</v>
      </c>
      <c r="B55" s="65" t="s">
        <v>18</v>
      </c>
      <c r="C55" s="44"/>
      <c r="D55" s="46">
        <v>144.4</v>
      </c>
      <c r="E55" s="41"/>
      <c r="F55" s="42"/>
      <c r="G55" s="42"/>
      <c r="H55" s="39" t="s">
        <v>85</v>
      </c>
      <c r="J55" s="44"/>
      <c r="K55" s="50"/>
    </row>
    <row r="56" spans="1:11" ht="38.25">
      <c r="A56" s="49">
        <v>44651</v>
      </c>
      <c r="B56" s="65" t="s">
        <v>21</v>
      </c>
      <c r="C56" s="44"/>
      <c r="D56" s="46">
        <v>286.58</v>
      </c>
      <c r="E56" s="41"/>
      <c r="F56" s="42"/>
      <c r="G56" s="42"/>
      <c r="H56" s="39" t="s">
        <v>86</v>
      </c>
      <c r="J56" s="44"/>
      <c r="K56" s="50">
        <f>K45+K46+K47-K48-K49</f>
        <v>13614.850000000002</v>
      </c>
    </row>
    <row r="57" spans="1:11" ht="25.5">
      <c r="A57" s="49">
        <v>44651</v>
      </c>
      <c r="B57" s="63" t="s">
        <v>54</v>
      </c>
      <c r="C57" s="44"/>
      <c r="D57" s="46">
        <v>429</v>
      </c>
      <c r="E57" s="41"/>
      <c r="F57" s="42"/>
      <c r="G57" s="42"/>
      <c r="H57" s="62" t="s">
        <v>87</v>
      </c>
      <c r="J57" s="44"/>
      <c r="K57" s="50"/>
    </row>
    <row r="58" spans="1:11" ht="25.5">
      <c r="A58" s="49">
        <v>44651</v>
      </c>
      <c r="B58" s="63" t="s">
        <v>54</v>
      </c>
      <c r="C58" s="44"/>
      <c r="D58" s="46">
        <v>500</v>
      </c>
      <c r="E58" s="41"/>
      <c r="F58" s="42"/>
      <c r="G58" s="42"/>
      <c r="H58" s="62" t="s">
        <v>88</v>
      </c>
      <c r="J58" s="44"/>
      <c r="K58" s="50"/>
    </row>
    <row r="59" spans="1:11" ht="12.75">
      <c r="A59" s="49">
        <v>44651</v>
      </c>
      <c r="B59" s="65" t="s">
        <v>83</v>
      </c>
      <c r="C59" s="44"/>
      <c r="D59" s="46">
        <v>629.64</v>
      </c>
      <c r="E59" s="41"/>
      <c r="F59" s="42"/>
      <c r="G59" s="42"/>
      <c r="H59" s="62" t="s">
        <v>89</v>
      </c>
      <c r="J59" s="44"/>
      <c r="K59" s="50"/>
    </row>
    <row r="60" spans="1:11" ht="12.75">
      <c r="A60" s="49"/>
      <c r="B60" s="65"/>
      <c r="C60" s="44"/>
      <c r="D60" s="46"/>
      <c r="E60" s="41"/>
      <c r="F60" s="42"/>
      <c r="G60" s="42"/>
      <c r="H60" s="39"/>
      <c r="J60" s="44"/>
      <c r="K60" s="50"/>
    </row>
    <row r="61" spans="1:11" ht="12.75">
      <c r="A61" s="49"/>
      <c r="C61" s="44"/>
      <c r="D61" s="46"/>
      <c r="E61" s="41"/>
      <c r="F61" s="42"/>
      <c r="G61" s="42"/>
      <c r="H61" s="39"/>
      <c r="J61" s="44"/>
      <c r="K61" s="50"/>
    </row>
    <row r="62" spans="1:8" ht="12.75">
      <c r="A62" s="1" t="s">
        <v>19</v>
      </c>
      <c r="B62" s="32"/>
      <c r="C62" s="19"/>
      <c r="D62" s="38"/>
      <c r="E62" s="41"/>
      <c r="F62" s="42"/>
      <c r="G62" s="42"/>
      <c r="H62" s="43"/>
    </row>
    <row r="63" spans="1:8" ht="12.75">
      <c r="A63" s="49">
        <v>44223</v>
      </c>
      <c r="B63" s="32" t="s">
        <v>43</v>
      </c>
      <c r="C63" s="19"/>
      <c r="D63" s="38">
        <v>45</v>
      </c>
      <c r="E63" s="41"/>
      <c r="F63" s="42"/>
      <c r="G63" s="42"/>
      <c r="H63" s="43"/>
    </row>
    <row r="64" spans="1:11" ht="12.75">
      <c r="A64" s="45">
        <v>44247</v>
      </c>
      <c r="B64" s="45" t="s">
        <v>21</v>
      </c>
      <c r="C64" s="44"/>
      <c r="D64" s="59">
        <v>138.35</v>
      </c>
      <c r="F64" s="42"/>
      <c r="G64" s="42"/>
      <c r="H64" s="44"/>
      <c r="K64" s="50"/>
    </row>
    <row r="65" spans="1:11" ht="12.75">
      <c r="A65" s="45">
        <v>44247</v>
      </c>
      <c r="B65" s="45" t="s">
        <v>29</v>
      </c>
      <c r="C65" s="44"/>
      <c r="D65" s="59">
        <v>36</v>
      </c>
      <c r="F65" s="42"/>
      <c r="G65" s="42"/>
      <c r="H65" s="44"/>
      <c r="K65" s="50"/>
    </row>
    <row r="66" spans="1:11" ht="12.75">
      <c r="A66" s="45">
        <v>44279</v>
      </c>
      <c r="B66" s="45" t="s">
        <v>21</v>
      </c>
      <c r="C66" s="44"/>
      <c r="D66" s="59">
        <v>179.83</v>
      </c>
      <c r="F66" s="42"/>
      <c r="G66" s="42"/>
      <c r="H66" s="44"/>
      <c r="K66" s="50"/>
    </row>
    <row r="67" spans="1:11" ht="12.75">
      <c r="A67" s="45">
        <v>44279</v>
      </c>
      <c r="B67" s="45" t="s">
        <v>21</v>
      </c>
      <c r="C67" s="44"/>
      <c r="D67" s="59">
        <v>25</v>
      </c>
      <c r="F67" s="42"/>
      <c r="G67" s="42"/>
      <c r="H67" s="44"/>
      <c r="K67" s="50"/>
    </row>
    <row r="68" spans="1:8" ht="12.75">
      <c r="A68" s="45">
        <v>44279</v>
      </c>
      <c r="B68" s="45" t="s">
        <v>28</v>
      </c>
      <c r="C68" s="44"/>
      <c r="D68" s="59">
        <v>300</v>
      </c>
      <c r="F68" s="42"/>
      <c r="G68" s="42"/>
      <c r="H68" s="39"/>
    </row>
    <row r="69" spans="1:8" ht="12.75">
      <c r="A69" s="45">
        <v>44279</v>
      </c>
      <c r="B69" s="45" t="s">
        <v>18</v>
      </c>
      <c r="C69" s="44"/>
      <c r="D69" s="46">
        <v>114.2</v>
      </c>
      <c r="F69" s="42"/>
      <c r="G69" s="42"/>
      <c r="H69" s="39"/>
    </row>
    <row r="70" spans="1:8" ht="12.75">
      <c r="A70" s="45">
        <v>44279</v>
      </c>
      <c r="B70" s="45" t="s">
        <v>45</v>
      </c>
      <c r="C70" s="44"/>
      <c r="D70" s="46">
        <v>30</v>
      </c>
      <c r="F70" s="42"/>
      <c r="G70" s="42"/>
      <c r="H70" s="39"/>
    </row>
    <row r="71" spans="1:4" ht="12.75">
      <c r="A71" s="13"/>
      <c r="B71" s="13"/>
      <c r="C71" s="19"/>
      <c r="D71" s="9"/>
    </row>
    <row r="72" spans="1:8" ht="12.75">
      <c r="A72" s="1" t="s">
        <v>27</v>
      </c>
      <c r="C72" s="1"/>
      <c r="E72" s="9"/>
      <c r="H72" s="35"/>
    </row>
    <row r="73" spans="1:10" ht="12.75">
      <c r="A73" s="40">
        <v>43562</v>
      </c>
      <c r="B73" s="44" t="s">
        <v>14</v>
      </c>
      <c r="C73" s="19"/>
      <c r="D73" s="19"/>
      <c r="E73" s="46">
        <v>8308</v>
      </c>
      <c r="H73" s="39" t="s">
        <v>17</v>
      </c>
      <c r="J73" s="1" t="s">
        <v>97</v>
      </c>
    </row>
    <row r="74" spans="1:11" ht="12.75">
      <c r="A74" s="34">
        <v>43220</v>
      </c>
      <c r="B74" s="44" t="s">
        <v>15</v>
      </c>
      <c r="C74" s="19"/>
      <c r="D74" s="19"/>
      <c r="E74" s="46">
        <v>0.13</v>
      </c>
      <c r="H74" s="39" t="s">
        <v>16</v>
      </c>
      <c r="J74" s="44" t="s">
        <v>98</v>
      </c>
      <c r="K74" s="12">
        <f>SUM(E73:E87)</f>
        <v>11042.149999999996</v>
      </c>
    </row>
    <row r="75" spans="1:11" ht="12.75">
      <c r="A75" s="34">
        <v>44333</v>
      </c>
      <c r="B75" s="44" t="s">
        <v>14</v>
      </c>
      <c r="C75" s="19"/>
      <c r="D75" s="19"/>
      <c r="E75" s="46">
        <v>237.5</v>
      </c>
      <c r="H75" s="39" t="s">
        <v>35</v>
      </c>
      <c r="J75" s="44" t="s">
        <v>99</v>
      </c>
      <c r="K75" s="12">
        <f>11042.15-8308</f>
        <v>2734.1499999999996</v>
      </c>
    </row>
    <row r="76" spans="1:11" ht="12.75">
      <c r="A76" s="34">
        <v>44344</v>
      </c>
      <c r="B76" s="44" t="s">
        <v>15</v>
      </c>
      <c r="C76" s="19"/>
      <c r="D76" s="19"/>
      <c r="E76" s="46">
        <v>0.14</v>
      </c>
      <c r="H76" s="39" t="s">
        <v>16</v>
      </c>
      <c r="J76" s="44" t="s">
        <v>100</v>
      </c>
      <c r="K76" s="12">
        <v>2495</v>
      </c>
    </row>
    <row r="77" spans="1:8" ht="12.75">
      <c r="A77" s="49">
        <v>44377</v>
      </c>
      <c r="B77" s="44" t="s">
        <v>15</v>
      </c>
      <c r="C77" s="14"/>
      <c r="D77" s="14"/>
      <c r="E77" s="37">
        <v>0.15</v>
      </c>
      <c r="H77" s="39" t="s">
        <v>16</v>
      </c>
    </row>
    <row r="78" spans="1:8" ht="12.75">
      <c r="A78" s="49">
        <v>44392</v>
      </c>
      <c r="B78" s="44" t="s">
        <v>15</v>
      </c>
      <c r="C78" s="14"/>
      <c r="D78" s="14"/>
      <c r="E78" s="37">
        <v>0.15</v>
      </c>
      <c r="H78" s="39" t="s">
        <v>16</v>
      </c>
    </row>
    <row r="79" spans="1:8" ht="12.75">
      <c r="A79" s="49">
        <v>44386</v>
      </c>
      <c r="B79" s="64" t="s">
        <v>51</v>
      </c>
      <c r="C79" s="14"/>
      <c r="D79" s="14"/>
      <c r="E79" s="37">
        <v>2495</v>
      </c>
      <c r="H79" s="62" t="s">
        <v>52</v>
      </c>
    </row>
    <row r="80" spans="1:8" ht="12.75">
      <c r="A80" s="49">
        <v>44439</v>
      </c>
      <c r="B80" s="44" t="s">
        <v>15</v>
      </c>
      <c r="C80" s="14"/>
      <c r="D80" s="14"/>
      <c r="E80" s="37">
        <v>0.16</v>
      </c>
      <c r="H80" s="39" t="s">
        <v>16</v>
      </c>
    </row>
    <row r="81" spans="1:9" ht="12.75">
      <c r="A81" s="49">
        <v>44469</v>
      </c>
      <c r="B81" s="44" t="s">
        <v>15</v>
      </c>
      <c r="C81" s="14"/>
      <c r="D81" s="14"/>
      <c r="E81" s="37">
        <v>0.15</v>
      </c>
      <c r="H81" s="39" t="s">
        <v>16</v>
      </c>
      <c r="I81" s="5"/>
    </row>
    <row r="82" spans="1:8" ht="12.75">
      <c r="A82" s="49">
        <v>44498</v>
      </c>
      <c r="B82" s="44" t="s">
        <v>15</v>
      </c>
      <c r="C82" s="14"/>
      <c r="D82" s="14"/>
      <c r="E82" s="37">
        <v>0.14</v>
      </c>
      <c r="H82" s="39" t="s">
        <v>16</v>
      </c>
    </row>
    <row r="83" spans="1:8" ht="12.75">
      <c r="A83" s="49">
        <v>44530</v>
      </c>
      <c r="B83" s="44" t="s">
        <v>15</v>
      </c>
      <c r="C83" s="14"/>
      <c r="D83" s="14"/>
      <c r="E83" s="37">
        <v>0.14</v>
      </c>
      <c r="H83" s="39" t="s">
        <v>16</v>
      </c>
    </row>
    <row r="84" spans="1:8" ht="12.75">
      <c r="A84" s="49">
        <v>44561</v>
      </c>
      <c r="B84" s="44" t="s">
        <v>15</v>
      </c>
      <c r="C84" s="14"/>
      <c r="D84" s="14"/>
      <c r="E84" s="37">
        <v>0.13</v>
      </c>
      <c r="H84" s="39" t="s">
        <v>16</v>
      </c>
    </row>
    <row r="85" spans="1:8" ht="12.75">
      <c r="A85" s="49">
        <v>44592</v>
      </c>
      <c r="B85" s="44" t="s">
        <v>15</v>
      </c>
      <c r="C85" s="14"/>
      <c r="D85" s="14"/>
      <c r="E85" s="37">
        <v>0.13</v>
      </c>
      <c r="H85" s="39" t="s">
        <v>16</v>
      </c>
    </row>
    <row r="86" spans="1:8" ht="12.75">
      <c r="A86" s="49">
        <v>44620</v>
      </c>
      <c r="B86" s="44" t="s">
        <v>15</v>
      </c>
      <c r="C86" s="14"/>
      <c r="D86" s="14"/>
      <c r="E86" s="37">
        <v>0.11</v>
      </c>
      <c r="H86" s="39" t="s">
        <v>16</v>
      </c>
    </row>
    <row r="87" spans="1:8" ht="12.75">
      <c r="A87" s="49">
        <v>44651</v>
      </c>
      <c r="B87" s="44" t="s">
        <v>15</v>
      </c>
      <c r="C87" s="14"/>
      <c r="D87" s="14"/>
      <c r="E87" s="37">
        <v>0.12</v>
      </c>
      <c r="H87" s="39" t="s">
        <v>16</v>
      </c>
    </row>
    <row r="88" spans="2:8" ht="12.75">
      <c r="B88" s="1"/>
      <c r="C88" s="1"/>
      <c r="H88" s="20"/>
    </row>
    <row r="89" spans="1:9" ht="12.75">
      <c r="A89" s="10" t="s">
        <v>5</v>
      </c>
      <c r="D89" s="4">
        <f>E89*-1</f>
        <v>11920.510000000002</v>
      </c>
      <c r="E89" s="12">
        <f>SUM(D13:D71)*-1</f>
        <v>-11920.510000000002</v>
      </c>
      <c r="I89" s="5"/>
    </row>
    <row r="91" spans="1:12" ht="12.75">
      <c r="A91" s="1" t="s">
        <v>81</v>
      </c>
      <c r="C91" s="1"/>
      <c r="D91" s="5">
        <f>D9+E89+D89</f>
        <v>500</v>
      </c>
      <c r="E91" s="8">
        <f>SUM(E9:E89)</f>
        <v>9962.460000000003</v>
      </c>
      <c r="F91" s="5"/>
      <c r="G91" s="5">
        <f>D91+E91</f>
        <v>10462.460000000003</v>
      </c>
      <c r="H91" s="18"/>
      <c r="I91" s="5"/>
      <c r="J91" s="52"/>
      <c r="L91" s="12"/>
    </row>
    <row r="92" ht="12.75">
      <c r="J92" s="44"/>
    </row>
    <row r="93" spans="1:4" ht="12.75">
      <c r="A93" s="1" t="s">
        <v>6</v>
      </c>
      <c r="C93" s="1"/>
      <c r="D93" s="10"/>
    </row>
    <row r="94" spans="3:4" ht="12.75">
      <c r="C94" s="1"/>
      <c r="D94" s="10"/>
    </row>
    <row r="95" spans="1:10" ht="12.75">
      <c r="A95" s="49">
        <v>44405</v>
      </c>
      <c r="B95" s="45" t="s">
        <v>45</v>
      </c>
      <c r="D95" s="10"/>
      <c r="E95" s="46">
        <v>45</v>
      </c>
      <c r="F95" s="42"/>
      <c r="G95" s="42"/>
      <c r="H95" s="39"/>
      <c r="J95" s="57"/>
    </row>
    <row r="96" spans="1:10" ht="12.75">
      <c r="A96" s="49">
        <v>44587</v>
      </c>
      <c r="B96" s="65" t="s">
        <v>76</v>
      </c>
      <c r="C96" s="44"/>
      <c r="D96" s="57"/>
      <c r="E96" s="46">
        <v>300</v>
      </c>
      <c r="F96" s="42"/>
      <c r="G96" s="42"/>
      <c r="H96" s="39"/>
      <c r="J96" s="57"/>
    </row>
    <row r="97" spans="1:10" ht="12.75">
      <c r="A97" s="49">
        <v>44615</v>
      </c>
      <c r="B97" s="45" t="s">
        <v>78</v>
      </c>
      <c r="C97" s="44"/>
      <c r="D97" s="57"/>
      <c r="E97" s="46">
        <v>600</v>
      </c>
      <c r="F97" s="42"/>
      <c r="G97" s="42"/>
      <c r="H97" s="39"/>
      <c r="J97" s="57"/>
    </row>
    <row r="98" spans="1:10" ht="12.75">
      <c r="A98" s="49">
        <v>44651</v>
      </c>
      <c r="B98" s="65" t="s">
        <v>21</v>
      </c>
      <c r="C98" s="44"/>
      <c r="D98" s="57"/>
      <c r="E98" s="46">
        <v>217.59</v>
      </c>
      <c r="F98" s="42"/>
      <c r="G98" s="42"/>
      <c r="H98" s="39"/>
      <c r="J98" s="57"/>
    </row>
    <row r="99" spans="1:10" ht="12.75">
      <c r="A99" s="49">
        <v>44651</v>
      </c>
      <c r="B99" s="65" t="s">
        <v>18</v>
      </c>
      <c r="C99" s="44"/>
      <c r="D99" s="57"/>
      <c r="E99" s="46">
        <v>144.4</v>
      </c>
      <c r="F99" s="42"/>
      <c r="G99" s="42"/>
      <c r="H99" s="39"/>
      <c r="J99" s="57"/>
    </row>
    <row r="100" spans="1:10" ht="12.75">
      <c r="A100" s="49">
        <v>44651</v>
      </c>
      <c r="B100" s="65" t="s">
        <v>21</v>
      </c>
      <c r="C100" s="44"/>
      <c r="D100" s="57"/>
      <c r="E100" s="46">
        <v>286.58</v>
      </c>
      <c r="F100" s="42"/>
      <c r="G100" s="42"/>
      <c r="H100" s="39"/>
      <c r="J100" s="57"/>
    </row>
    <row r="101" spans="1:10" ht="12.75">
      <c r="A101" s="49">
        <v>44651</v>
      </c>
      <c r="B101" s="63" t="s">
        <v>54</v>
      </c>
      <c r="C101" s="44"/>
      <c r="D101" s="57"/>
      <c r="E101" s="46">
        <v>429</v>
      </c>
      <c r="F101" s="42"/>
      <c r="G101" s="42"/>
      <c r="H101" s="39"/>
      <c r="J101" s="57"/>
    </row>
    <row r="102" spans="1:10" ht="12.75">
      <c r="A102" s="49">
        <v>44651</v>
      </c>
      <c r="B102" s="63" t="s">
        <v>54</v>
      </c>
      <c r="C102" s="44"/>
      <c r="D102" s="57"/>
      <c r="E102" s="46">
        <v>500</v>
      </c>
      <c r="F102" s="42"/>
      <c r="G102" s="42"/>
      <c r="H102" s="39"/>
      <c r="J102" s="57"/>
    </row>
    <row r="103" spans="1:10" ht="12.75">
      <c r="A103" s="49">
        <v>44651</v>
      </c>
      <c r="B103" s="63" t="s">
        <v>83</v>
      </c>
      <c r="C103" s="44"/>
      <c r="D103" s="57"/>
      <c r="E103" s="46">
        <v>629.64</v>
      </c>
      <c r="F103" s="42"/>
      <c r="G103" s="42"/>
      <c r="H103" s="39"/>
      <c r="J103" s="57"/>
    </row>
    <row r="104" spans="1:11" ht="12.75">
      <c r="A104" s="49"/>
      <c r="B104" s="45"/>
      <c r="C104" s="44"/>
      <c r="D104" s="57"/>
      <c r="H104" s="17"/>
      <c r="J104" s="57"/>
      <c r="K104" s="11"/>
    </row>
    <row r="105" spans="2:10" ht="18">
      <c r="B105" s="1" t="s">
        <v>82</v>
      </c>
      <c r="C105" s="1"/>
      <c r="D105" s="5">
        <f>SUM(D91:D94)</f>
        <v>500</v>
      </c>
      <c r="E105" s="5">
        <f>SUM(E91:E103)</f>
        <v>13114.670000000002</v>
      </c>
      <c r="F105" s="5"/>
      <c r="G105" s="5">
        <f>SUM(D105:E105)</f>
        <v>13614.670000000002</v>
      </c>
      <c r="H105" s="18"/>
      <c r="I105" s="22"/>
      <c r="J105" s="57"/>
    </row>
    <row r="106" ht="12.75">
      <c r="J106" s="57"/>
    </row>
    <row r="107" spans="2:10" ht="12.75">
      <c r="B107" s="1" t="s">
        <v>7</v>
      </c>
      <c r="H107" s="18"/>
      <c r="J107" s="57"/>
    </row>
    <row r="108" spans="1:11" ht="12.75">
      <c r="A108" s="34"/>
      <c r="B108" s="21"/>
      <c r="C108" s="21"/>
      <c r="D108" s="21"/>
      <c r="E108" s="21"/>
      <c r="K108" s="44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3" customWidth="1"/>
    <col min="3" max="3" width="9.33203125" style="25" customWidth="1"/>
    <col min="4" max="4" width="10.66015625" style="25" bestFit="1" customWidth="1"/>
    <col min="5" max="5" width="9.33203125" style="25" customWidth="1"/>
    <col min="6" max="6" width="11.83203125" style="25" customWidth="1"/>
    <col min="7" max="16384" width="9.33203125" style="19" customWidth="1"/>
  </cols>
  <sheetData>
    <row r="1" ht="20.25">
      <c r="C1" s="24" t="str">
        <f>'Parish Council'!D1</f>
        <v>ASPLEY HEATH PARISH COUNCIL</v>
      </c>
    </row>
    <row r="2" ht="20.25">
      <c r="C2" s="24">
        <f>'Parish Council'!D2</f>
        <v>44678</v>
      </c>
    </row>
    <row r="3" ht="20.25">
      <c r="C3" s="24" t="str">
        <f>'Parish Council'!D3</f>
        <v>REPORT OF THE FINANCE COMMITTEE</v>
      </c>
    </row>
    <row r="4" ht="12.75"/>
    <row r="5" ht="12.75"/>
    <row r="6" ht="12.75"/>
    <row r="7" spans="1:6" ht="12.75">
      <c r="A7" s="26" t="s">
        <v>0</v>
      </c>
      <c r="C7" s="27" t="s">
        <v>1</v>
      </c>
      <c r="D7" s="27" t="s">
        <v>2</v>
      </c>
      <c r="E7" s="27"/>
      <c r="F7" s="27" t="s">
        <v>3</v>
      </c>
    </row>
    <row r="8" spans="1:6" ht="12.75">
      <c r="A8" s="26"/>
      <c r="C8" s="28" t="s">
        <v>4</v>
      </c>
      <c r="D8" s="28" t="s">
        <v>4</v>
      </c>
      <c r="E8" s="28"/>
      <c r="F8" s="28" t="s">
        <v>4</v>
      </c>
    </row>
    <row r="9" spans="1:6" ht="12.75">
      <c r="A9" s="23" t="str">
        <f>Financial_Position_as_at</f>
        <v>Financial Position as at 1 April 2021</v>
      </c>
      <c r="C9" s="25">
        <v>75.98</v>
      </c>
      <c r="D9" s="25">
        <f>2466.7+700+0.87+0.39</f>
        <v>3167.9599999999996</v>
      </c>
      <c r="F9" s="25">
        <f>D9+C9</f>
        <v>3243.9399999999996</v>
      </c>
    </row>
    <row r="10" spans="1:6" ht="12.75">
      <c r="A10" s="26"/>
      <c r="C10" s="29"/>
      <c r="D10" s="29"/>
      <c r="E10" s="29"/>
      <c r="F10" s="29"/>
    </row>
    <row r="11" spans="1:6" ht="12.75">
      <c r="A11" s="23" t="str">
        <f>Payments_since</f>
        <v>Payments since 1 April 2021</v>
      </c>
      <c r="C11" s="25">
        <v>0</v>
      </c>
      <c r="D11" s="25">
        <v>0</v>
      </c>
      <c r="F11" s="25">
        <f>SUM(C11:E11)</f>
        <v>0</v>
      </c>
    </row>
    <row r="12" ht="12.75">
      <c r="A12" s="26"/>
    </row>
    <row r="13" ht="12.75">
      <c r="A13" s="23" t="str">
        <f>Receipts_since</f>
        <v>Receipts since 1 April 2021</v>
      </c>
    </row>
    <row r="14" spans="1:6" s="31" customFormat="1" ht="12.75">
      <c r="A14" s="32"/>
      <c r="B14" s="23"/>
      <c r="C14" s="19"/>
      <c r="D14" s="30"/>
      <c r="E14" s="30"/>
      <c r="F14" s="25"/>
    </row>
    <row r="15" spans="1:4" ht="12.75">
      <c r="A15" s="32"/>
      <c r="C15" s="19"/>
      <c r="D15" s="30"/>
    </row>
    <row r="16" spans="1:4" ht="12.75">
      <c r="A16" s="32"/>
      <c r="C16" s="19"/>
      <c r="D16" s="30"/>
    </row>
    <row r="17" ht="12.75"/>
    <row r="18" spans="1:6" ht="12.75">
      <c r="A18" s="23" t="str">
        <f>Financial_Position_at_2</f>
        <v>Financial Position at 31 March 2022</v>
      </c>
      <c r="C18" s="25">
        <f>C9-C11+C14</f>
        <v>75.98</v>
      </c>
      <c r="D18" s="25">
        <f>D9-D11+D14+D16+D15</f>
        <v>3167.9599999999996</v>
      </c>
      <c r="F18" s="25">
        <f>SUM(C18:E18)</f>
        <v>3243.9399999999996</v>
      </c>
    </row>
    <row r="19" spans="3:6" ht="12.75">
      <c r="C19" s="29"/>
      <c r="D19" s="29"/>
      <c r="E19" s="29"/>
      <c r="F19" s="29"/>
    </row>
    <row r="20" spans="2:6" ht="12.75">
      <c r="B20" s="19" t="s">
        <v>13</v>
      </c>
      <c r="C20" s="25">
        <v>75.98</v>
      </c>
      <c r="D20" s="25">
        <v>3167.96</v>
      </c>
      <c r="F20" s="25">
        <f>D20+C20</f>
        <v>3243.94</v>
      </c>
    </row>
    <row r="21" ht="12.75">
      <c r="B21" s="23" t="s">
        <v>11</v>
      </c>
    </row>
    <row r="22" ht="12.75">
      <c r="B22" s="26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2022-06-27T16:56:55Z</dcterms:modified>
  <cp:category/>
  <cp:version/>
  <cp:contentType/>
  <cp:contentStatus/>
</cp:coreProperties>
</file>